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https://thundersaidenergycom-my.sharepoint.com/personal/rob_west_thundersaidenergy_com/Documents/TSE/Analysis/"/>
    </mc:Choice>
  </mc:AlternateContent>
  <xr:revisionPtr revIDLastSave="560" documentId="8_{DF8714F0-D178-47BB-A925-C7641A183E11}" xr6:coauthVersionLast="46" xr6:coauthVersionMax="46" xr10:uidLastSave="{6E0B7632-29E4-4754-B01F-BA180F560C3A}"/>
  <bookViews>
    <workbookView xWindow="-110" yWindow="-110" windowWidth="19420" windowHeight="10420" xr2:uid="{096F85A6-0369-40AC-97D2-BEC4047BE247}"/>
  </bookViews>
  <sheets>
    <sheet name="Extinctions" sheetId="1" r:id="rId1"/>
    <sheet name="Char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 l="1"/>
  <c r="K41" i="1"/>
  <c r="L41" i="1"/>
  <c r="M41" i="1"/>
  <c r="O15" i="1"/>
  <c r="O20" i="1"/>
  <c r="T19" i="1"/>
  <c r="T18" i="1"/>
  <c r="T17" i="1"/>
  <c r="T16" i="1"/>
  <c r="T15" i="1"/>
  <c r="T14" i="1"/>
  <c r="T13" i="1"/>
  <c r="T12" i="1"/>
  <c r="T11" i="1"/>
  <c r="T10" i="1"/>
  <c r="T9" i="1"/>
  <c r="T8" i="1"/>
  <c r="T7" i="1"/>
  <c r="T20" i="1"/>
  <c r="S19" i="1"/>
  <c r="L19" i="1"/>
  <c r="K19" i="1"/>
  <c r="S17" i="1"/>
  <c r="S14" i="1"/>
  <c r="S13" i="1"/>
  <c r="S12" i="1"/>
  <c r="S11" i="1"/>
  <c r="S9" i="1"/>
  <c r="S8" i="1"/>
  <c r="S7" i="1"/>
  <c r="S20" i="1"/>
  <c r="O8" i="1"/>
  <c r="N8" i="1"/>
  <c r="I8" i="1"/>
  <c r="I9" i="1"/>
  <c r="L12" i="1"/>
  <c r="I12" i="1"/>
  <c r="L11" i="1"/>
  <c r="I11" i="1"/>
  <c r="L13" i="1"/>
  <c r="O14" i="1"/>
  <c r="I14" i="1"/>
  <c r="O10" i="1"/>
  <c r="O13" i="1"/>
  <c r="I17" i="1"/>
  <c r="I7" i="1"/>
  <c r="I20" i="1"/>
  <c r="K18" i="1"/>
  <c r="S18" i="1" s="1"/>
  <c r="I18" i="1"/>
  <c r="O18" i="1"/>
  <c r="I16" i="1"/>
  <c r="K15" i="1"/>
  <c r="M16" i="1" s="1"/>
  <c r="S16" i="1" s="1"/>
  <c r="M15" i="1"/>
  <c r="I15" i="1"/>
  <c r="I13" i="1"/>
  <c r="K10" i="1"/>
  <c r="M10" i="1" s="1"/>
  <c r="I10" i="1"/>
  <c r="O21" i="1" l="1"/>
  <c r="S15" i="1"/>
  <c r="S10" i="1"/>
</calcChain>
</file>

<file path=xl/sharedStrings.xml><?xml version="1.0" encoding="utf-8"?>
<sst xmlns="http://schemas.openxmlformats.org/spreadsheetml/2006/main" count="59" uniqueCount="50">
  <si>
    <t>Name</t>
  </si>
  <si>
    <t>Start (Mya)</t>
  </si>
  <si>
    <t>End (Mya)</t>
  </si>
  <si>
    <t>Atmospheric CO2 (ppm)</t>
  </si>
  <si>
    <t>Temperature (C vs pre-industrial)</t>
  </si>
  <si>
    <t>ΔAtmospheric CO2 (Δppm)</t>
  </si>
  <si>
    <t>Description</t>
  </si>
  <si>
    <t>Extinction Rate (%)</t>
  </si>
  <si>
    <t>https://www.pnas.org/content/99/12/7836</t>
  </si>
  <si>
    <t>Sources</t>
  </si>
  <si>
    <t>KT-Boundary</t>
  </si>
  <si>
    <t>Triassic-Jurassic</t>
  </si>
  <si>
    <t>The Great Dying</t>
  </si>
  <si>
    <t>ΔTemperature (ΔC during event)</t>
  </si>
  <si>
    <t>https://skepticalscience.com/Lee-commentary-on-Burgess-et-al-PNAS-Permian-Dating.html</t>
  </si>
  <si>
    <t>Capitanian</t>
  </si>
  <si>
    <t>LOME</t>
  </si>
  <si>
    <t>Main Cause</t>
  </si>
  <si>
    <t>Asteroid</t>
  </si>
  <si>
    <t>Volcanos</t>
  </si>
  <si>
    <t>Unknown</t>
  </si>
  <si>
    <t>Before</t>
  </si>
  <si>
    <t>During</t>
  </si>
  <si>
    <t>Supernova</t>
  </si>
  <si>
    <t>Local Bubble</t>
  </si>
  <si>
    <t>Carboniferous Rainforest Collapse</t>
  </si>
  <si>
    <t>Carnian Pluvial</t>
  </si>
  <si>
    <t>Bonarelli Event</t>
  </si>
  <si>
    <t>mid-Aptian</t>
  </si>
  <si>
    <t>Anoxic extinction event in the Aptian of the Cretaceous. Most likely cause is volcanism in the Bengal region of India. The last of the stegosaurus went extinct during this time.</t>
  </si>
  <si>
    <t>Eocene-Oligocene</t>
  </si>
  <si>
    <t>Middle Miocene</t>
  </si>
  <si>
    <t>Oceans</t>
  </si>
  <si>
    <t>Age (Mya)</t>
  </si>
  <si>
    <t>Recent evidence suggests a relatively large extinction at the Pilocene-Pleistocene boundary. The cause is hypothesized to be a supernova explosion damaging the Earth's ozone layer (which blocks harmful UV light and also acts as a greenhouse gas). Evidence includes a large spike of Iron-60 isotopes at this time, thought to have originated from a nearby supernova.</t>
  </si>
  <si>
    <t>Late Devonan</t>
  </si>
  <si>
    <t>Lau Event</t>
  </si>
  <si>
    <t>LOME is the Late Ordovician Mass Extinction. Some sources say it was 2x more severe than the event that wiped out the dinosaurs. Event occurred in two phases. One phase is associated with abrupt cooling, glaciation and the onset of an ice age. The second phase is associated with abrupt warming and ocean anoxia. Causes for each event are unknown. One theory is a gamma-ray burst from a hypernova, stripping the Earth's atmosphere of half its ozone immediately. Another is volcanism. Most life on Earth was marine based, both before and after the extinction.</t>
  </si>
  <si>
    <t>Anoxic conditions in the Silurian, but many life-forms quickly re-established themselves. Causes unknown. Most life is ocean-based before and after the extinction, although there is an uptick in stromatolites.</t>
  </si>
  <si>
    <t>Large extinction event in the late Devonian. Seas became highly anoxic and sea levels varied sharply. But causes are unknown. Hypotheses range from global cooling, oceanic volcanism, a super-caldera in Australia or a comet impact. One debate is whether the extinction occurred in two short and distinct c500k year bursts or a prolonged 25M event. Armored fish (e.g., the infamous dunkleosteus) and many coral species go extinct. Some argue the extinction makes way for land plants and tetrapods.</t>
  </si>
  <si>
    <t>Climate suddenly become cooler and drier, ice caps formed at the Southern extent of Gondwana and sea levels dropped by 100m. CO2 concentrations crashed to one of its all time lows, then rose again due to the extinction. Era is characterized by huge tropical forests, hence atmospheric oxygen rose to 35% and CO2 dropped to lowest in history. Volcanism has also been cited as a possible cause. Giant arthropods (dragonflies and millipedes) and many amphibians were wiped out, while reptile species and predecessors of mammal species bounced back faster in the aftermath.</t>
  </si>
  <si>
    <t>Aka the end-Guadalupian extinction event. Main cause is thought to be eruptions of the Emeishan Traps, in SW China, covering 250-500k km2 with lava. Second-order effects may have included acid rains, global drying, marine regressions and other biological factors. Therapsids, the most dominant terrestrial tetrapods largely died out, while surviving land-species tended to be smaller burrowing animals.</t>
  </si>
  <si>
    <t>Leading theory is widespread volcanic eruptions from the Central Atlantic Magmatic Province, outputting large amounts of CO2 and sulphur dioxide, acidifying the oceans and driving climate change. Evidence from the type of marine organisms that went extinct. Large turnover in dominant species of amphibians, reptiles and synapsids (e.g., away from phytosaurs toward dinosaurs).</t>
  </si>
  <si>
    <t>"The event that wiped out the dinosaurs" at the end of the Cretaceous. Caused by a 10-15km wide asteroid impacting the Chicxulub crater of Mexico's Yucatan Peninsula. Evidence is a spike of iridium in the rock record. A prolonged "winter" from the impact halted photosynthesis in plants and plankton. This was followed by very large CO2 release from decomposition and warming. Mammalian species bounced back faster after the KT event.</t>
  </si>
  <si>
    <t>Major cooling event that kick-starts the beginning of ice-sheet coverage on Antarctica, with a major turnover in mammalian fauna, especially in Europe (e.g., away from large hooved and primate families towards ruminant, rodent and marsupial families). Most likely cause is large series of meteor impacts, including the Chesapeake Bay crater and the Popigai crater in central Siberia. Evidence comes from dating of the crater sites.</t>
  </si>
  <si>
    <t>Period of cooling and ice sheet formation, especially around the East Antarctic. The most likely change is changing ocean currents. In turn, this could be caused by a combination of continental drift and changing eccentricity of the Earth's orbit (Milankovitch cycles). Some sources suggest temperatures in the Antarctic dropped by 8C and that ocean temperatures dropped by 3C</t>
  </si>
  <si>
    <t>Anoxic extinction event at the Cenomanian-Turonian boundary in the Cretaceous. There were also large disturbances in the oxygen and sulphur cycles of the ocean. Sub-oceanic volcanism is cited, particularly around the Caribbean large igneous province and/or thickening of the oceanic crust in the Pacific and Indian oceans</t>
  </si>
  <si>
    <t>Also known as the Reingrabener turnover and helped set the stage for the rise of the dinosaurs. Climate suddenly became more humid cause by a massive CO2 and SO2 injection into the atmosphere. In turn, this was likely caused by a large outpouring of basalts in what is today Western Canada.</t>
  </si>
  <si>
    <t xml:space="preserve">Earth's most extreme extinction event, at the Permian-Triassic boundary. Leading thesis is that extensive vulcanism from Siberia emitted large quantities of dust, ash, methane and CO2, changing the climate. The ocean also acidified by 0.7 pH units. Evidence is from large basalt floods, covering over 2M sq km in lava. A related possibility is that 3trn tons of carbon were released as lava flows ignited underlying coal reserves. Casualty species included very large insects and larger vertebrates across multiple families. It took c30M years for vertebrate fauna to recover. </t>
  </si>
  <si>
    <t>Mass Extinctions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</si>
</sst>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0.0;\ \-\-"/>
    <numFmt numFmtId="165" formatCode="\+0;\ \-0;\ \-\-"/>
    <numFmt numFmtId="166" formatCode="0.0"/>
    <numFmt numFmtId="167" formatCode="\+0.0;\ \-0.0;\ &quot;varies&quot;"/>
  </numFmts>
  <fonts count="6" x14ac:knownFonts="1">
    <font>
      <sz val="11"/>
      <color theme="1"/>
      <name val="Calibri"/>
      <family val="2"/>
      <scheme val="minor"/>
    </font>
    <font>
      <sz val="11"/>
      <color rgb="FF325894"/>
      <name val="Georgia"/>
      <family val="1"/>
    </font>
    <font>
      <b/>
      <i/>
      <sz val="14"/>
      <color rgb="FF325894"/>
      <name val="Georgia"/>
      <family val="1"/>
    </font>
    <font>
      <sz val="11"/>
      <color rgb="FF325886"/>
      <name val="Georgia"/>
      <family val="1"/>
    </font>
    <font>
      <u/>
      <sz val="11"/>
      <color theme="10"/>
      <name val="Calibri"/>
      <family val="2"/>
      <scheme val="minor"/>
    </font>
    <font>
      <sz val="11"/>
      <color rgb="FFFFFFFF"/>
      <name val="Georgia"/>
      <family val="1"/>
    </font>
  </fonts>
  <fills count="5">
    <fill>
      <patternFill patternType="none"/>
    </fill>
    <fill>
      <patternFill patternType="gray125"/>
    </fill>
    <fill>
      <patternFill patternType="solid">
        <fgColor rgb="FFC9E0F1"/>
        <bgColor indexed="64"/>
      </patternFill>
    </fill>
    <fill>
      <patternFill patternType="solid">
        <fgColor rgb="FF66CC66"/>
        <bgColor indexed="64"/>
      </patternFill>
    </fill>
    <fill>
      <patternFill patternType="solid">
        <fgColor rgb="FF276F35"/>
        <bgColor indexed="64"/>
      </patternFill>
    </fill>
  </fills>
  <borders count="2">
    <border>
      <left/>
      <right/>
      <top/>
      <bottom/>
      <diagonal/>
    </border>
    <border>
      <left/>
      <right/>
      <top style="thin">
        <color rgb="FF4F81BD"/>
      </top>
      <bottom style="thin">
        <color rgb="FF4F81BD"/>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9" fontId="1" fillId="0" borderId="1" xfId="0" applyNumberFormat="1" applyFont="1" applyBorder="1" applyAlignment="1">
      <alignment horizontal="center" vertical="center"/>
    </xf>
    <xf numFmtId="0" fontId="1" fillId="0" borderId="0" xfId="0" applyFont="1" applyAlignment="1">
      <alignment horizontal="left"/>
    </xf>
    <xf numFmtId="0" fontId="3" fillId="2" borderId="1" xfId="0" applyFont="1" applyFill="1" applyBorder="1" applyAlignment="1">
      <alignment horizontal="left"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4" fillId="0" borderId="0" xfId="1" applyAlignment="1">
      <alignment vertical="center"/>
    </xf>
    <xf numFmtId="1"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167" fontId="1" fillId="0" borderId="1" xfId="0" applyNumberFormat="1" applyFont="1" applyBorder="1" applyAlignment="1">
      <alignment horizontal="center" vertical="center"/>
    </xf>
    <xf numFmtId="9" fontId="1" fillId="0" borderId="0" xfId="0" applyNumberFormat="1" applyFont="1" applyAlignment="1">
      <alignment horizontal="center"/>
    </xf>
    <xf numFmtId="0" fontId="5" fillId="3" borderId="0" xfId="0" applyFont="1" applyFill="1" applyAlignment="1">
      <alignment horizontal="center"/>
    </xf>
    <xf numFmtId="0" fontId="5" fillId="4" borderId="0" xfId="0" applyFont="1" applyFill="1" applyAlignment="1">
      <alignment horizontal="center"/>
    </xf>
    <xf numFmtId="3" fontId="1" fillId="0" borderId="0" xfId="0" applyNumberFormat="1" applyFont="1" applyAlignment="1">
      <alignment horizontal="center"/>
    </xf>
    <xf numFmtId="10" fontId="1"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1A214E"/>
      <color rgb="FF2B387F"/>
      <color rgb="FFCC9292"/>
      <color rgb="FF935249"/>
      <color rgb="FFD8B338"/>
      <color rgb="FF50789C"/>
      <color rgb="FF3258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48142361111111"/>
          <c:y val="0.16934681656558559"/>
          <c:w val="0.83179253472222225"/>
          <c:h val="0.65301394483487862"/>
        </c:manualLayout>
      </c:layout>
      <c:scatterChart>
        <c:scatterStyle val="lineMarker"/>
        <c:varyColors val="0"/>
        <c:ser>
          <c:idx val="0"/>
          <c:order val="0"/>
          <c:spPr>
            <a:ln w="25400" cap="rnd">
              <a:noFill/>
              <a:round/>
            </a:ln>
            <a:effectLst/>
          </c:spPr>
          <c:marker>
            <c:symbol val="circle"/>
            <c:size val="9"/>
            <c:spPr>
              <a:solidFill>
                <a:srgbClr val="66CC66"/>
              </a:solidFill>
              <a:ln w="9525">
                <a:solidFill>
                  <a:srgbClr val="356F19"/>
                </a:solidFill>
              </a:ln>
              <a:effectLst/>
            </c:spPr>
          </c:marker>
          <c:dPt>
            <c:idx val="0"/>
            <c:marker>
              <c:symbol val="circle"/>
              <c:size val="25"/>
              <c:spPr>
                <a:solidFill>
                  <a:srgbClr val="D8B338"/>
                </a:solidFill>
                <a:ln w="9525">
                  <a:solidFill>
                    <a:srgbClr val="2B387F"/>
                  </a:solidFill>
                </a:ln>
                <a:effectLst/>
              </c:spPr>
            </c:marker>
            <c:bubble3D val="0"/>
            <c:extLst>
              <c:ext xmlns:c16="http://schemas.microsoft.com/office/drawing/2014/chart" uri="{C3380CC4-5D6E-409C-BE32-E72D297353CC}">
                <c16:uniqueId val="{00000003-E777-42E1-9AA2-23F272015A8E}"/>
              </c:ext>
            </c:extLst>
          </c:dPt>
          <c:dPt>
            <c:idx val="1"/>
            <c:marker>
              <c:symbol val="circle"/>
              <c:size val="15"/>
              <c:spPr>
                <a:solidFill>
                  <a:srgbClr val="2B387F"/>
                </a:solidFill>
                <a:ln w="9525">
                  <a:solidFill>
                    <a:srgbClr val="1A214E"/>
                  </a:solidFill>
                </a:ln>
                <a:effectLst/>
              </c:spPr>
            </c:marker>
            <c:bubble3D val="0"/>
            <c:extLst>
              <c:ext xmlns:c16="http://schemas.microsoft.com/office/drawing/2014/chart" uri="{C3380CC4-5D6E-409C-BE32-E72D297353CC}">
                <c16:uniqueId val="{00000004-E777-42E1-9AA2-23F272015A8E}"/>
              </c:ext>
            </c:extLst>
          </c:dPt>
          <c:dPt>
            <c:idx val="2"/>
            <c:marker>
              <c:symbol val="circle"/>
              <c:size val="15"/>
              <c:spPr>
                <a:solidFill>
                  <a:srgbClr val="CC9292"/>
                </a:solidFill>
                <a:ln w="9525">
                  <a:solidFill>
                    <a:srgbClr val="935249"/>
                  </a:solidFill>
                </a:ln>
                <a:effectLst/>
              </c:spPr>
            </c:marker>
            <c:bubble3D val="0"/>
            <c:extLst>
              <c:ext xmlns:c16="http://schemas.microsoft.com/office/drawing/2014/chart" uri="{C3380CC4-5D6E-409C-BE32-E72D297353CC}">
                <c16:uniqueId val="{00000005-E777-42E1-9AA2-23F272015A8E}"/>
              </c:ext>
            </c:extLst>
          </c:dPt>
          <c:dPt>
            <c:idx val="3"/>
            <c:marker>
              <c:symbol val="circle"/>
              <c:size val="53"/>
              <c:spPr>
                <a:solidFill>
                  <a:srgbClr val="CC9292"/>
                </a:solidFill>
                <a:ln w="9525">
                  <a:solidFill>
                    <a:srgbClr val="935249"/>
                  </a:solidFill>
                </a:ln>
                <a:effectLst/>
              </c:spPr>
            </c:marker>
            <c:bubble3D val="0"/>
            <c:extLst>
              <c:ext xmlns:c16="http://schemas.microsoft.com/office/drawing/2014/chart" uri="{C3380CC4-5D6E-409C-BE32-E72D297353CC}">
                <c16:uniqueId val="{00000006-E777-42E1-9AA2-23F272015A8E}"/>
              </c:ext>
            </c:extLst>
          </c:dPt>
          <c:dPt>
            <c:idx val="4"/>
            <c:marker>
              <c:symbol val="circle"/>
              <c:size val="20"/>
              <c:spPr>
                <a:solidFill>
                  <a:srgbClr val="66CC66"/>
                </a:solidFill>
                <a:ln w="9525">
                  <a:solidFill>
                    <a:srgbClr val="356F19"/>
                  </a:solidFill>
                </a:ln>
                <a:effectLst/>
              </c:spPr>
            </c:marker>
            <c:bubble3D val="0"/>
            <c:extLst>
              <c:ext xmlns:c16="http://schemas.microsoft.com/office/drawing/2014/chart" uri="{C3380CC4-5D6E-409C-BE32-E72D297353CC}">
                <c16:uniqueId val="{00000007-E777-42E1-9AA2-23F272015A8E}"/>
              </c:ext>
            </c:extLst>
          </c:dPt>
          <c:dPt>
            <c:idx val="6"/>
            <c:marker>
              <c:symbol val="circle"/>
              <c:size val="44"/>
              <c:spPr>
                <a:solidFill>
                  <a:srgbClr val="66CC66"/>
                </a:solidFill>
                <a:ln w="9525">
                  <a:solidFill>
                    <a:srgbClr val="356F19"/>
                  </a:solidFill>
                </a:ln>
                <a:effectLst/>
              </c:spPr>
            </c:marker>
            <c:bubble3D val="0"/>
            <c:extLst>
              <c:ext xmlns:c16="http://schemas.microsoft.com/office/drawing/2014/chart" uri="{C3380CC4-5D6E-409C-BE32-E72D297353CC}">
                <c16:uniqueId val="{00000009-E777-42E1-9AA2-23F272015A8E}"/>
              </c:ext>
            </c:extLst>
          </c:dPt>
          <c:dPt>
            <c:idx val="7"/>
            <c:marker>
              <c:symbol val="circle"/>
              <c:size val="20"/>
              <c:spPr>
                <a:solidFill>
                  <a:srgbClr val="66CC66"/>
                </a:solidFill>
                <a:ln w="9525">
                  <a:solidFill>
                    <a:srgbClr val="356F19"/>
                  </a:solidFill>
                </a:ln>
                <a:effectLst/>
              </c:spPr>
            </c:marker>
            <c:bubble3D val="0"/>
            <c:extLst>
              <c:ext xmlns:c16="http://schemas.microsoft.com/office/drawing/2014/chart" uri="{C3380CC4-5D6E-409C-BE32-E72D297353CC}">
                <c16:uniqueId val="{0000000A-E777-42E1-9AA2-23F272015A8E}"/>
              </c:ext>
            </c:extLst>
          </c:dPt>
          <c:dPt>
            <c:idx val="8"/>
            <c:marker>
              <c:symbol val="circle"/>
              <c:size val="59"/>
              <c:spPr>
                <a:solidFill>
                  <a:srgbClr val="66CC66"/>
                </a:solidFill>
                <a:ln w="9525">
                  <a:solidFill>
                    <a:srgbClr val="356F19"/>
                  </a:solidFill>
                </a:ln>
                <a:effectLst/>
              </c:spPr>
            </c:marker>
            <c:bubble3D val="0"/>
            <c:extLst>
              <c:ext xmlns:c16="http://schemas.microsoft.com/office/drawing/2014/chart" uri="{C3380CC4-5D6E-409C-BE32-E72D297353CC}">
                <c16:uniqueId val="{0000000B-E777-42E1-9AA2-23F272015A8E}"/>
              </c:ext>
            </c:extLst>
          </c:dPt>
          <c:dPt>
            <c:idx val="9"/>
            <c:marker>
              <c:symbol val="circle"/>
              <c:size val="25"/>
              <c:spPr>
                <a:solidFill>
                  <a:srgbClr val="66CC66"/>
                </a:solidFill>
                <a:ln w="9525">
                  <a:solidFill>
                    <a:srgbClr val="356F19"/>
                  </a:solidFill>
                </a:ln>
                <a:effectLst/>
              </c:spPr>
            </c:marker>
            <c:bubble3D val="0"/>
            <c:extLst>
              <c:ext xmlns:c16="http://schemas.microsoft.com/office/drawing/2014/chart" uri="{C3380CC4-5D6E-409C-BE32-E72D297353CC}">
                <c16:uniqueId val="{0000000C-E777-42E1-9AA2-23F272015A8E}"/>
              </c:ext>
            </c:extLst>
          </c:dPt>
          <c:dPt>
            <c:idx val="10"/>
            <c:marker>
              <c:symbol val="circle"/>
              <c:size val="9"/>
              <c:spPr>
                <a:solidFill>
                  <a:srgbClr val="50789C"/>
                </a:solidFill>
                <a:ln w="9525">
                  <a:solidFill>
                    <a:srgbClr val="2B387F"/>
                  </a:solidFill>
                </a:ln>
                <a:effectLst/>
              </c:spPr>
            </c:marker>
            <c:bubble3D val="0"/>
            <c:extLst>
              <c:ext xmlns:c16="http://schemas.microsoft.com/office/drawing/2014/chart" uri="{C3380CC4-5D6E-409C-BE32-E72D297353CC}">
                <c16:uniqueId val="{0000000D-E777-42E1-9AA2-23F272015A8E}"/>
              </c:ext>
            </c:extLst>
          </c:dPt>
          <c:dPt>
            <c:idx val="11"/>
            <c:marker>
              <c:symbol val="circle"/>
              <c:size val="53"/>
              <c:spPr>
                <a:solidFill>
                  <a:srgbClr val="50789C"/>
                </a:solidFill>
                <a:ln w="9525">
                  <a:solidFill>
                    <a:srgbClr val="2B387F"/>
                  </a:solidFill>
                </a:ln>
                <a:effectLst/>
              </c:spPr>
            </c:marker>
            <c:bubble3D val="0"/>
            <c:extLst>
              <c:ext xmlns:c16="http://schemas.microsoft.com/office/drawing/2014/chart" uri="{C3380CC4-5D6E-409C-BE32-E72D297353CC}">
                <c16:uniqueId val="{0000000E-E777-42E1-9AA2-23F272015A8E}"/>
              </c:ext>
            </c:extLst>
          </c:dPt>
          <c:dPt>
            <c:idx val="12"/>
            <c:marker>
              <c:symbol val="circle"/>
              <c:size val="15"/>
              <c:spPr>
                <a:solidFill>
                  <a:srgbClr val="50789C"/>
                </a:solidFill>
                <a:ln w="9525">
                  <a:solidFill>
                    <a:srgbClr val="2B387F"/>
                  </a:solidFill>
                </a:ln>
                <a:effectLst/>
              </c:spPr>
            </c:marker>
            <c:bubble3D val="0"/>
            <c:extLst>
              <c:ext xmlns:c16="http://schemas.microsoft.com/office/drawing/2014/chart" uri="{C3380CC4-5D6E-409C-BE32-E72D297353CC}">
                <c16:uniqueId val="{0000000F-E777-42E1-9AA2-23F272015A8E}"/>
              </c:ext>
            </c:extLst>
          </c:dPt>
          <c:dPt>
            <c:idx val="13"/>
            <c:marker>
              <c:symbol val="circle"/>
              <c:size val="51"/>
              <c:spPr>
                <a:solidFill>
                  <a:srgbClr val="D8B338"/>
                </a:solidFill>
                <a:ln w="9525">
                  <a:solidFill>
                    <a:srgbClr val="2B387F"/>
                  </a:solidFill>
                </a:ln>
                <a:effectLst/>
              </c:spPr>
            </c:marker>
            <c:bubble3D val="0"/>
            <c:extLst>
              <c:ext xmlns:c16="http://schemas.microsoft.com/office/drawing/2014/chart" uri="{C3380CC4-5D6E-409C-BE32-E72D297353CC}">
                <c16:uniqueId val="{00000010-E777-42E1-9AA2-23F272015A8E}"/>
              </c:ext>
            </c:extLst>
          </c:dPt>
          <c:dLbls>
            <c:dLbl>
              <c:idx val="0"/>
              <c:layout>
                <c:manualLayout>
                  <c:x val="-8.8193576388888896E-3"/>
                  <c:y val="-6.5319486389583112E-2"/>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r>
                      <a:rPr lang="en-US"/>
                      <a:t>End-Pliocene</a:t>
                    </a:r>
                    <a:r>
                      <a:rPr lang="en-US" baseline="0"/>
                      <a:t> extinction caused by super-nova damaging ozone layer?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2176631944444439"/>
                      <c:h val="0.15594422565453783"/>
                    </c:manualLayout>
                  </c15:layout>
                  <c15:showDataLabelsRange val="0"/>
                </c:ext>
                <c:ext xmlns:c16="http://schemas.microsoft.com/office/drawing/2014/chart" uri="{C3380CC4-5D6E-409C-BE32-E72D297353CC}">
                  <c16:uniqueId val="{00000003-E777-42E1-9AA2-23F272015A8E}"/>
                </c:ext>
              </c:extLst>
            </c:dLbl>
            <c:dLbl>
              <c:idx val="1"/>
              <c:layout>
                <c:manualLayout>
                  <c:x val="-1.544475934441818E-2"/>
                  <c:y val="-2.7459107235468152E-2"/>
                </c:manualLayout>
              </c:layout>
              <c:tx>
                <c:rich>
                  <a:bodyPr/>
                  <a:lstStyle/>
                  <a:p>
                    <a:r>
                      <a:rPr lang="en-US"/>
                      <a:t>Middle Miocene extinction due to changing ocean currents</a:t>
                    </a:r>
                  </a:p>
                </c:rich>
              </c:tx>
              <c:showLegendKey val="0"/>
              <c:showVal val="1"/>
              <c:showCatName val="0"/>
              <c:showSerName val="0"/>
              <c:showPercent val="0"/>
              <c:showBubbleSize val="0"/>
              <c:extLst>
                <c:ext xmlns:c15="http://schemas.microsoft.com/office/drawing/2012/chart" uri="{CE6537A1-D6FC-4f65-9D91-7224C49458BB}">
                  <c15:layout>
                    <c:manualLayout>
                      <c:w val="0.23286631944444444"/>
                      <c:h val="0.21250606238744338"/>
                    </c:manualLayout>
                  </c15:layout>
                  <c15:showDataLabelsRange val="0"/>
                </c:ext>
                <c:ext xmlns:c16="http://schemas.microsoft.com/office/drawing/2014/chart" uri="{C3380CC4-5D6E-409C-BE32-E72D297353CC}">
                  <c16:uniqueId val="{00000004-E777-42E1-9AA2-23F272015A8E}"/>
                </c:ext>
              </c:extLst>
            </c:dLbl>
            <c:dLbl>
              <c:idx val="3"/>
              <c:layout>
                <c:manualLayout>
                  <c:x val="-0.25134946716727219"/>
                  <c:y val="-0.22682590483782336"/>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r>
                      <a:rPr lang="en-US"/>
                      <a:t>KT</a:t>
                    </a:r>
                    <a:r>
                      <a:rPr lang="en-US" baseline="0"/>
                      <a:t> boundary extinction that wiped out the dinosaurs, due to 10-15km asteroid striking Yucatan peninsula</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49623715277777769"/>
                      <c:h val="0.14142878423463046"/>
                    </c:manualLayout>
                  </c15:layout>
                  <c15:showDataLabelsRange val="0"/>
                </c:ext>
                <c:ext xmlns:c16="http://schemas.microsoft.com/office/drawing/2014/chart" uri="{C3380CC4-5D6E-409C-BE32-E72D297353CC}">
                  <c16:uniqueId val="{00000006-E777-42E1-9AA2-23F272015A8E}"/>
                </c:ext>
              </c:extLst>
            </c:dLbl>
            <c:dLbl>
              <c:idx val="6"/>
              <c:layout>
                <c:manualLayout>
                  <c:x val="-0.20728849272069858"/>
                  <c:y val="-8.1687300481335878E-2"/>
                </c:manualLayout>
              </c:layout>
              <c:tx>
                <c:rich>
                  <a:bodyPr/>
                  <a:lstStyle/>
                  <a:p>
                    <a:r>
                      <a:rPr lang="en-US"/>
                      <a:t>Jurassic</a:t>
                    </a:r>
                    <a:r>
                      <a:rPr lang="en-US" baseline="0"/>
                      <a:t> - </a:t>
                    </a:r>
                  </a:p>
                  <a:p>
                    <a:r>
                      <a:rPr lang="en-US" baseline="0"/>
                      <a:t>Cretaceous </a:t>
                    </a:r>
                  </a:p>
                  <a:p>
                    <a:r>
                      <a:rPr lang="en-US" baseline="0"/>
                      <a:t>die-outs </a:t>
                    </a:r>
                  </a:p>
                  <a:p>
                    <a:r>
                      <a:rPr lang="en-US" baseline="0"/>
                      <a:t>linked to </a:t>
                    </a:r>
                  </a:p>
                  <a:p>
                    <a:r>
                      <a:rPr lang="en-US" baseline="0"/>
                      <a:t>volcanos</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E777-42E1-9AA2-23F272015A8E}"/>
                </c:ext>
              </c:extLst>
            </c:dLbl>
            <c:dLbl>
              <c:idx val="8"/>
              <c:layout>
                <c:manualLayout>
                  <c:x val="-3.0868016203224772E-2"/>
                  <c:y val="-0.24765417895112429"/>
                </c:manualLayout>
              </c:layout>
              <c:tx>
                <c:rich>
                  <a:bodyPr rot="0" spcFirstLastPara="1" vertOverflow="ellipsis" vert="horz" wrap="square" lIns="38100" tIns="0" rIns="38100" bIns="0" anchor="ctr" anchorCtr="0">
                    <a:noAutofit/>
                  </a:bodyPr>
                  <a:lstStyle/>
                  <a:p>
                    <a:pPr algn="l">
                      <a:defRPr sz="900" b="0" i="0" u="none" strike="noStrike" kern="1200" baseline="0">
                        <a:solidFill>
                          <a:srgbClr val="50789C"/>
                        </a:solidFill>
                        <a:latin typeface="Georgia" panose="02040502050405020303" pitchFamily="18" charset="0"/>
                        <a:ea typeface="+mn-ea"/>
                        <a:cs typeface="+mn-cs"/>
                      </a:defRPr>
                    </a:pPr>
                    <a:r>
                      <a:rPr lang="en-US"/>
                      <a:t>"Great Dying" at end</a:t>
                    </a:r>
                    <a:r>
                      <a:rPr lang="en-US" baseline="0"/>
                      <a:t> of Permian caused by 2M sq km of lava pouring from Siberian super-volcano system</a:t>
                    </a:r>
                    <a:endParaRPr lang="en-US"/>
                  </a:p>
                </c:rich>
              </c:tx>
              <c:spPr>
                <a:noFill/>
                <a:ln>
                  <a:noFill/>
                </a:ln>
                <a:effectLst/>
              </c:spPr>
              <c:txPr>
                <a:bodyPr rot="0" spcFirstLastPara="1" vertOverflow="ellipsis" vert="horz" wrap="square" lIns="38100" tIns="0" rIns="38100" bIns="0" anchor="ctr" anchorCtr="0">
                  <a:noAutofit/>
                </a:bodyPr>
                <a:lstStyle/>
                <a:p>
                  <a:pPr algn="l">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8809816898243932"/>
                      <c:h val="0.1493216335904074"/>
                    </c:manualLayout>
                  </c15:layout>
                  <c15:showDataLabelsRange val="0"/>
                </c:ext>
                <c:ext xmlns:c16="http://schemas.microsoft.com/office/drawing/2014/chart" uri="{C3380CC4-5D6E-409C-BE32-E72D297353CC}">
                  <c16:uniqueId val="{0000000B-E777-42E1-9AA2-23F272015A8E}"/>
                </c:ext>
              </c:extLst>
            </c:dLbl>
            <c:dLbl>
              <c:idx val="9"/>
              <c:layout>
                <c:manualLayout>
                  <c:x val="-8.2903396429283693E-3"/>
                  <c:y val="3.8861197844436146E-2"/>
                </c:manualLayout>
              </c:layout>
              <c:tx>
                <c:rich>
                  <a:bodyPr/>
                  <a:lstStyle/>
                  <a:p>
                    <a:r>
                      <a:rPr lang="en-US"/>
                      <a:t>250-500</a:t>
                    </a:r>
                    <a:r>
                      <a:rPr lang="en-US" baseline="0"/>
                      <a:t> sq km of China covered by basalt</a:t>
                    </a:r>
                    <a:endParaRPr lang="en-US"/>
                  </a:p>
                </c:rich>
              </c:tx>
              <c:showLegendKey val="0"/>
              <c:showVal val="1"/>
              <c:showCatName val="0"/>
              <c:showSerName val="0"/>
              <c:showPercent val="0"/>
              <c:showBubbleSize val="0"/>
              <c:extLst>
                <c:ext xmlns:c15="http://schemas.microsoft.com/office/drawing/2012/chart" uri="{CE6537A1-D6FC-4f65-9D91-7224C49458BB}">
                  <c15:layout>
                    <c:manualLayout>
                      <c:w val="0.47347923729915803"/>
                      <c:h val="0.15908065071434468"/>
                    </c:manualLayout>
                  </c15:layout>
                  <c15:showDataLabelsRange val="0"/>
                </c:ext>
                <c:ext xmlns:c16="http://schemas.microsoft.com/office/drawing/2014/chart" uri="{C3380CC4-5D6E-409C-BE32-E72D297353CC}">
                  <c16:uniqueId val="{0000000C-E777-42E1-9AA2-23F272015A8E}"/>
                </c:ext>
              </c:extLst>
            </c:dLbl>
            <c:dLbl>
              <c:idx val="11"/>
              <c:layout>
                <c:manualLayout>
                  <c:x val="-6.3984756388356503E-2"/>
                  <c:y val="-0.14425129703398054"/>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r>
                      <a:rPr lang="en-US"/>
                      <a:t>Unknown</a:t>
                    </a:r>
                    <a:r>
                      <a:rPr lang="en-US" baseline="0"/>
                      <a:t> causes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401145833333333"/>
                      <c:h val="0.13659030376132805"/>
                    </c:manualLayout>
                  </c15:layout>
                  <c15:showDataLabelsRange val="0"/>
                </c:ext>
                <c:ext xmlns:c16="http://schemas.microsoft.com/office/drawing/2014/chart" uri="{C3380CC4-5D6E-409C-BE32-E72D297353CC}">
                  <c16:uniqueId val="{0000000E-E777-42E1-9AA2-23F272015A8E}"/>
                </c:ext>
              </c:extLst>
            </c:dLbl>
            <c:dLbl>
              <c:idx val="13"/>
              <c:layout>
                <c:manualLayout>
                  <c:x val="-8.6749304215291406E-8"/>
                  <c:y val="-0.19676302273975721"/>
                </c:manualLayout>
              </c:layout>
              <c:tx>
                <c:rich>
                  <a:bodyPr rot="0" spcFirstLastPara="1" vertOverflow="ellipsis" vert="horz" wrap="square" lIns="38100" tIns="19050" rIns="0" bIns="19050" anchor="ctr" anchorCtr="1">
                    <a:spAutoFit/>
                  </a:bodyPr>
                  <a:lstStyle/>
                  <a:p>
                    <a:pPr>
                      <a:defRPr sz="900" b="0" i="0" u="none" strike="noStrike" kern="1200" baseline="0">
                        <a:solidFill>
                          <a:srgbClr val="50789C"/>
                        </a:solidFill>
                        <a:latin typeface="Georgia" panose="02040502050405020303" pitchFamily="18" charset="0"/>
                        <a:ea typeface="+mn-ea"/>
                        <a:cs typeface="+mn-cs"/>
                      </a:defRPr>
                    </a:pPr>
                    <a:r>
                      <a:rPr lang="en-US"/>
                      <a:t>Late Ordovician Mass Extinction caused by hyper-nova</a:t>
                    </a:r>
                    <a:r>
                      <a:rPr lang="en-US" baseline="0"/>
                      <a:t> gamma burst?</a:t>
                    </a:r>
                    <a:endParaRPr lang="en-US"/>
                  </a:p>
                </c:rich>
              </c:tx>
              <c:spPr>
                <a:noFill/>
                <a:ln>
                  <a:noFill/>
                </a:ln>
                <a:effectLst/>
              </c:spPr>
              <c:txPr>
                <a:bodyPr rot="0" spcFirstLastPara="1" vertOverflow="ellipsis" vert="horz" wrap="square" lIns="38100" tIns="19050" rIns="0" bIns="19050" anchor="ctr" anchorCtr="1">
                  <a:spAutoFit/>
                </a:bodyPr>
                <a:lstStyle/>
                <a:p>
                  <a:pPr>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249826388888891"/>
                      <c:h val="0.26200371762932745"/>
                    </c:manualLayout>
                  </c15:layout>
                  <c15:showDataLabelsRange val="0"/>
                </c:ext>
                <c:ext xmlns:c16="http://schemas.microsoft.com/office/drawing/2014/chart" uri="{C3380CC4-5D6E-409C-BE32-E72D297353CC}">
                  <c16:uniqueId val="{00000010-E777-42E1-9AA2-23F272015A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50789C"/>
                    </a:solidFill>
                    <a:latin typeface="Georgia" panose="020405020504050203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Extinctions!$I$7:$I$20</c:f>
              <c:numCache>
                <c:formatCode>General</c:formatCode>
                <c:ptCount val="14"/>
                <c:pt idx="0">
                  <c:v>2.58</c:v>
                </c:pt>
                <c:pt idx="1">
                  <c:v>14</c:v>
                </c:pt>
                <c:pt idx="2">
                  <c:v>33.9</c:v>
                </c:pt>
                <c:pt idx="3">
                  <c:v>66</c:v>
                </c:pt>
                <c:pt idx="4">
                  <c:v>93.5</c:v>
                </c:pt>
                <c:pt idx="5">
                  <c:v>116.5</c:v>
                </c:pt>
                <c:pt idx="6">
                  <c:v>207</c:v>
                </c:pt>
                <c:pt idx="7">
                  <c:v>233</c:v>
                </c:pt>
                <c:pt idx="8">
                  <c:v>251.95</c:v>
                </c:pt>
                <c:pt idx="9">
                  <c:v>260</c:v>
                </c:pt>
                <c:pt idx="10">
                  <c:v>305</c:v>
                </c:pt>
                <c:pt idx="11" formatCode="0">
                  <c:v>365.5</c:v>
                </c:pt>
                <c:pt idx="12" formatCode="0">
                  <c:v>420</c:v>
                </c:pt>
                <c:pt idx="13">
                  <c:v>445</c:v>
                </c:pt>
              </c:numCache>
            </c:numRef>
          </c:xVal>
          <c:yVal>
            <c:numRef>
              <c:f>Extinctions!$T$7:$T$20</c:f>
              <c:numCache>
                <c:formatCode>General</c:formatCode>
                <c:ptCount val="14"/>
                <c:pt idx="0">
                  <c:v>-0.15000000000000002</c:v>
                </c:pt>
                <c:pt idx="1">
                  <c:v>-2.8250000000000002</c:v>
                </c:pt>
                <c:pt idx="2">
                  <c:v>5</c:v>
                </c:pt>
                <c:pt idx="3">
                  <c:v>8.75</c:v>
                </c:pt>
                <c:pt idx="4">
                  <c:v>6.5</c:v>
                </c:pt>
                <c:pt idx="5">
                  <c:v>5.5</c:v>
                </c:pt>
                <c:pt idx="6">
                  <c:v>5.5</c:v>
                </c:pt>
                <c:pt idx="7">
                  <c:v>9.5</c:v>
                </c:pt>
                <c:pt idx="8">
                  <c:v>8</c:v>
                </c:pt>
                <c:pt idx="9">
                  <c:v>0</c:v>
                </c:pt>
                <c:pt idx="10">
                  <c:v>-3</c:v>
                </c:pt>
                <c:pt idx="11">
                  <c:v>6</c:v>
                </c:pt>
                <c:pt idx="12">
                  <c:v>6</c:v>
                </c:pt>
                <c:pt idx="13">
                  <c:v>4</c:v>
                </c:pt>
              </c:numCache>
            </c:numRef>
          </c:yVal>
          <c:smooth val="0"/>
          <c:extLst>
            <c:ext xmlns:c16="http://schemas.microsoft.com/office/drawing/2014/chart" uri="{C3380CC4-5D6E-409C-BE32-E72D297353CC}">
              <c16:uniqueId val="{00000000-AC79-4719-A2B6-A2917296764F}"/>
            </c:ext>
          </c:extLst>
        </c:ser>
        <c:dLbls>
          <c:showLegendKey val="0"/>
          <c:showVal val="0"/>
          <c:showCatName val="0"/>
          <c:showSerName val="0"/>
          <c:showPercent val="0"/>
          <c:showBubbleSize val="0"/>
        </c:dLbls>
        <c:axId val="830909768"/>
        <c:axId val="830910088"/>
      </c:scatterChart>
      <c:valAx>
        <c:axId val="830909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rgbClr val="50789C"/>
                    </a:solidFill>
                    <a:latin typeface="Georgia" panose="02040502050405020303" pitchFamily="18" charset="0"/>
                    <a:ea typeface="+mn-ea"/>
                    <a:cs typeface="+mn-cs"/>
                  </a:defRPr>
                </a:pPr>
                <a:r>
                  <a:rPr lang="en-US"/>
                  <a:t>Event Time (Million</a:t>
                </a:r>
                <a:r>
                  <a:rPr lang="en-US" baseline="0"/>
                  <a:t> Years Ago)</a:t>
                </a:r>
                <a:endParaRPr lang="en-US"/>
              </a:p>
            </c:rich>
          </c:tx>
          <c:layout>
            <c:manualLayout>
              <c:xMode val="edge"/>
              <c:yMode val="edge"/>
              <c:x val="0.34961371527777779"/>
              <c:y val="0.9067548616251731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50789C"/>
                  </a:solidFill>
                  <a:latin typeface="Georgia" panose="02040502050405020303" pitchFamily="18" charset="0"/>
                  <a:ea typeface="+mn-ea"/>
                  <a:cs typeface="+mn-cs"/>
                </a:defRPr>
              </a:pPr>
              <a:endParaRPr lang="en-US"/>
            </a:p>
          </c:txPr>
        </c:title>
        <c:numFmt formatCode="General" sourceLinked="1"/>
        <c:majorTickMark val="none"/>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rgbClr val="50789C"/>
                </a:solidFill>
                <a:latin typeface="Georgia" panose="02040502050405020303" pitchFamily="18" charset="0"/>
                <a:ea typeface="+mn-ea"/>
                <a:cs typeface="+mn-cs"/>
              </a:defRPr>
            </a:pPr>
            <a:endParaRPr lang="en-US"/>
          </a:p>
        </c:txPr>
        <c:crossAx val="830910088"/>
        <c:crosses val="autoZero"/>
        <c:crossBetween val="midCat"/>
        <c:majorUnit val="50"/>
      </c:valAx>
      <c:valAx>
        <c:axId val="830910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0789C"/>
                    </a:solidFill>
                    <a:latin typeface="Georgia" panose="02040502050405020303" pitchFamily="18" charset="0"/>
                    <a:ea typeface="+mn-ea"/>
                    <a:cs typeface="+mn-cs"/>
                  </a:defRPr>
                </a:pPr>
                <a:r>
                  <a:rPr lang="en-US"/>
                  <a:t>Global Temperature</a:t>
                </a:r>
                <a:r>
                  <a:rPr lang="en-US" baseline="0"/>
                  <a:t>s</a:t>
                </a:r>
                <a:r>
                  <a:rPr lang="en-US"/>
                  <a:t> </a:t>
                </a:r>
              </a:p>
              <a:p>
                <a:pPr>
                  <a:defRPr/>
                </a:pPr>
                <a:r>
                  <a:rPr lang="en-US"/>
                  <a:t>(C versus present day)</a:t>
                </a:r>
              </a:p>
            </c:rich>
          </c:tx>
          <c:layout>
            <c:manualLayout>
              <c:xMode val="edge"/>
              <c:yMode val="edge"/>
              <c:x val="0"/>
              <c:y val="0.165938181096208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0789C"/>
                  </a:solidFill>
                  <a:latin typeface="Georgia" panose="02040502050405020303" pitchFamily="18" charset="0"/>
                  <a:ea typeface="+mn-ea"/>
                  <a:cs typeface="+mn-cs"/>
                </a:defRPr>
              </a:pPr>
              <a:endParaRPr lang="en-US"/>
            </a:p>
          </c:txPr>
        </c:title>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rgbClr val="50789C"/>
                </a:solidFill>
                <a:latin typeface="Georgia" panose="02040502050405020303" pitchFamily="18" charset="0"/>
                <a:ea typeface="+mn-ea"/>
                <a:cs typeface="+mn-cs"/>
              </a:defRPr>
            </a:pPr>
            <a:endParaRPr lang="en-US"/>
          </a:p>
        </c:txPr>
        <c:crossAx val="830909768"/>
        <c:crosses val="autoZero"/>
        <c:crossBetween val="midCat"/>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rgbClr val="50789C"/>
          </a:solidFill>
          <a:latin typeface="Georgia" panose="020405020504050203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10</xdr:col>
      <xdr:colOff>544792</xdr:colOff>
      <xdr:row>23</xdr:row>
      <xdr:rowOff>11019</xdr:rowOff>
    </xdr:from>
    <xdr:to>
      <xdr:col>15</xdr:col>
      <xdr:colOff>1609527</xdr:colOff>
      <xdr:row>38</xdr:row>
      <xdr:rowOff>11205</xdr:rowOff>
    </xdr:to>
    <xdr:graphicFrame macro="">
      <xdr:nvGraphicFramePr>
        <xdr:cNvPr id="2" name="Chart 1">
          <a:extLst>
            <a:ext uri="{FF2B5EF4-FFF2-40B4-BE49-F238E27FC236}">
              <a16:creationId xmlns:a16="http://schemas.microsoft.com/office/drawing/2014/main" id="{7A0ED996-BC54-4138-A135-4278A1D6B2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0</xdr:row>
      <xdr:rowOff>115666</xdr:rowOff>
    </xdr:from>
    <xdr:to>
      <xdr:col>13</xdr:col>
      <xdr:colOff>412750</xdr:colOff>
      <xdr:row>14</xdr:row>
      <xdr:rowOff>82549</xdr:rowOff>
    </xdr:to>
    <xdr:pic>
      <xdr:nvPicPr>
        <xdr:cNvPr id="2" name="Picture 1">
          <a:extLst>
            <a:ext uri="{FF2B5EF4-FFF2-40B4-BE49-F238E27FC236}">
              <a16:creationId xmlns:a16="http://schemas.microsoft.com/office/drawing/2014/main" id="{8DE15099-BF4A-4DA0-B8B8-0E49FF08C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15666"/>
          <a:ext cx="7893050" cy="2544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565150</xdr:colOff>
      <xdr:row>28</xdr:row>
      <xdr:rowOff>107950</xdr:rowOff>
    </xdr:from>
    <xdr:to>
      <xdr:col>11</xdr:col>
      <xdr:colOff>127000</xdr:colOff>
      <xdr:row>45</xdr:row>
      <xdr:rowOff>114300</xdr:rowOff>
    </xdr:to>
    <xdr:pic>
      <xdr:nvPicPr>
        <xdr:cNvPr id="3" name="Picture 2" descr="How the World Passed a Carbon Threshold and Why It Matters - Yale E360">
          <a:extLst>
            <a:ext uri="{FF2B5EF4-FFF2-40B4-BE49-F238E27FC236}">
              <a16:creationId xmlns:a16="http://schemas.microsoft.com/office/drawing/2014/main" id="{F6F2EAE5-8A41-435B-B7BA-D66A52F2C7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150" y="5264150"/>
          <a:ext cx="6267450" cy="313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45</xdr:row>
      <xdr:rowOff>139700</xdr:rowOff>
    </xdr:from>
    <xdr:to>
      <xdr:col>11</xdr:col>
      <xdr:colOff>565150</xdr:colOff>
      <xdr:row>72</xdr:row>
      <xdr:rowOff>95250</xdr:rowOff>
    </xdr:to>
    <xdr:pic>
      <xdr:nvPicPr>
        <xdr:cNvPr id="4" name="Picture 3" descr="Carbon Dioxide Through Time | EARTH 103: Earth in the Future">
          <a:extLst>
            <a:ext uri="{FF2B5EF4-FFF2-40B4-BE49-F238E27FC236}">
              <a16:creationId xmlns:a16="http://schemas.microsoft.com/office/drawing/2014/main" id="{34549246-D839-4D03-B654-0610357473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250" y="8426450"/>
          <a:ext cx="6667500" cy="492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7</xdr:col>
      <xdr:colOff>152400</xdr:colOff>
      <xdr:row>89</xdr:row>
      <xdr:rowOff>6350</xdr:rowOff>
    </xdr:to>
    <xdr:pic>
      <xdr:nvPicPr>
        <xdr:cNvPr id="5" name="Picture 4" descr="Do high levels of CO2 in the past contradict the warming effect of CO2?">
          <a:extLst>
            <a:ext uri="{FF2B5EF4-FFF2-40B4-BE49-F238E27FC236}">
              <a16:creationId xmlns:a16="http://schemas.microsoft.com/office/drawing/2014/main" id="{1F931ECE-2B3B-4475-B442-CDC6C7944DD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1417300"/>
          <a:ext cx="3810000"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11</xdr:col>
      <xdr:colOff>571500</xdr:colOff>
      <xdr:row>115</xdr:row>
      <xdr:rowOff>12700</xdr:rowOff>
    </xdr:to>
    <xdr:pic>
      <xdr:nvPicPr>
        <xdr:cNvPr id="6" name="Picture 5" descr="CO2 Science">
          <a:extLst>
            <a:ext uri="{FF2B5EF4-FFF2-40B4-BE49-F238E27FC236}">
              <a16:creationId xmlns:a16="http://schemas.microsoft.com/office/drawing/2014/main" id="{8CB521BF-EA2B-4F60-AC05-BB2A8A5BD5B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14732000"/>
          <a:ext cx="6667500" cy="443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10</xdr:col>
      <xdr:colOff>419100</xdr:colOff>
      <xdr:row>28</xdr:row>
      <xdr:rowOff>76200</xdr:rowOff>
    </xdr:to>
    <xdr:pic>
      <xdr:nvPicPr>
        <xdr:cNvPr id="7" name="Picture 6" descr="What's the hottest Earth's ever been? | NOAA Climate.gov">
          <a:extLst>
            <a:ext uri="{FF2B5EF4-FFF2-40B4-BE49-F238E27FC236}">
              <a16:creationId xmlns:a16="http://schemas.microsoft.com/office/drawing/2014/main" id="{D2572E89-2C0B-407A-B773-39AE2177996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762250"/>
          <a:ext cx="5905500" cy="247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kepticalscience.com/Lee-commentary-on-Burgess-et-al-PNAS-Permian-Dating.html" TargetMode="External"/><Relationship Id="rId1" Type="http://schemas.openxmlformats.org/officeDocument/2006/relationships/hyperlink" Target="https://www.pnas.org/content/99/12/783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4421-04DE-4D6C-98A6-064E5FD18452}">
  <sheetPr codeName="Sheet1"/>
  <dimension ref="F1:T44"/>
  <sheetViews>
    <sheetView tabSelected="1" zoomScale="85" zoomScaleNormal="85" workbookViewId="0">
      <pane xSplit="6" ySplit="6" topLeftCell="I16" activePane="bottomRight" state="frozen"/>
      <selection pane="topRight" activeCell="G1" sqref="G1"/>
      <selection pane="bottomLeft" activeCell="A7" sqref="A7"/>
      <selection pane="bottomRight" activeCell="M17" sqref="M17"/>
    </sheetView>
  </sheetViews>
  <sheetFormatPr defaultRowHeight="14.5" x14ac:dyDescent="0.35"/>
  <cols>
    <col min="1" max="5" width="0.7265625" style="1" customWidth="1"/>
    <col min="6" max="6" width="14.54296875" style="1" customWidth="1"/>
    <col min="7" max="8" width="7.36328125" style="4" hidden="1" customWidth="1"/>
    <col min="9" max="9" width="7.36328125" style="4" customWidth="1"/>
    <col min="10" max="12" width="13.81640625" style="3" customWidth="1"/>
    <col min="13" max="13" width="14.54296875" style="3" customWidth="1"/>
    <col min="14" max="14" width="14.6328125" style="3" customWidth="1"/>
    <col min="15" max="15" width="10.453125" style="3" bestFit="1" customWidth="1"/>
    <col min="16" max="16" width="91.54296875" style="13" customWidth="1"/>
    <col min="17" max="16384" width="8.7265625" style="1"/>
  </cols>
  <sheetData>
    <row r="1" spans="6:20" ht="2" customHeight="1" x14ac:dyDescent="0.35"/>
    <row r="2" spans="6:20" ht="2" customHeight="1" x14ac:dyDescent="0.35"/>
    <row r="3" spans="6:20" ht="17.5" x14ac:dyDescent="0.35">
      <c r="F3" s="2" t="s">
        <v>49</v>
      </c>
      <c r="K3" s="24" t="s">
        <v>21</v>
      </c>
      <c r="L3" s="24"/>
      <c r="M3" s="25" t="s">
        <v>22</v>
      </c>
      <c r="N3" s="25"/>
    </row>
    <row r="4" spans="6:20" ht="2" customHeight="1" x14ac:dyDescent="0.35"/>
    <row r="5" spans="6:20" ht="2" customHeight="1" x14ac:dyDescent="0.35"/>
    <row r="6" spans="6:20" s="5" customFormat="1" ht="43.5" x14ac:dyDescent="0.35">
      <c r="F6" s="7" t="s">
        <v>0</v>
      </c>
      <c r="G6" s="6" t="s">
        <v>1</v>
      </c>
      <c r="H6" s="6" t="s">
        <v>2</v>
      </c>
      <c r="I6" s="6" t="s">
        <v>33</v>
      </c>
      <c r="J6" s="6" t="s">
        <v>17</v>
      </c>
      <c r="K6" s="6" t="s">
        <v>3</v>
      </c>
      <c r="L6" s="6" t="s">
        <v>4</v>
      </c>
      <c r="M6" s="6" t="s">
        <v>5</v>
      </c>
      <c r="N6" s="6" t="s">
        <v>13</v>
      </c>
      <c r="O6" s="6" t="s">
        <v>7</v>
      </c>
      <c r="P6" s="14" t="s">
        <v>6</v>
      </c>
      <c r="R6" s="5" t="s">
        <v>9</v>
      </c>
    </row>
    <row r="7" spans="6:20" s="5" customFormat="1" ht="58" x14ac:dyDescent="0.35">
      <c r="F7" s="8" t="s">
        <v>24</v>
      </c>
      <c r="G7" s="9">
        <v>2.58</v>
      </c>
      <c r="H7" s="9">
        <v>2.58</v>
      </c>
      <c r="I7" s="9">
        <f t="shared" ref="I7:I18" si="0">AVERAGE(G7:H7)</f>
        <v>2.58</v>
      </c>
      <c r="J7" s="10" t="s">
        <v>23</v>
      </c>
      <c r="K7" s="10">
        <v>400</v>
      </c>
      <c r="L7" s="16">
        <v>0.5</v>
      </c>
      <c r="M7" s="17">
        <v>40</v>
      </c>
      <c r="N7" s="16">
        <v>-1.3</v>
      </c>
      <c r="O7" s="12">
        <v>0.35</v>
      </c>
      <c r="P7" s="15" t="s">
        <v>34</v>
      </c>
      <c r="R7" s="18"/>
      <c r="S7" s="5">
        <f t="shared" ref="S7:S19" si="1">K7+M7/2</f>
        <v>420</v>
      </c>
      <c r="T7" s="5">
        <f t="shared" ref="T7:T19" si="2">L7+N7/2</f>
        <v>-0.15000000000000002</v>
      </c>
    </row>
    <row r="8" spans="6:20" s="5" customFormat="1" ht="58" x14ac:dyDescent="0.35">
      <c r="F8" s="8" t="s">
        <v>31</v>
      </c>
      <c r="G8" s="9">
        <v>14</v>
      </c>
      <c r="H8" s="9">
        <v>14</v>
      </c>
      <c r="I8" s="9">
        <f t="shared" si="0"/>
        <v>14</v>
      </c>
      <c r="J8" s="9" t="s">
        <v>32</v>
      </c>
      <c r="K8" s="10">
        <v>300</v>
      </c>
      <c r="L8" s="16">
        <v>-2</v>
      </c>
      <c r="M8" s="17">
        <v>-160</v>
      </c>
      <c r="N8" s="16">
        <f>AVERAGE(-0.3, -3)</f>
        <v>-1.65</v>
      </c>
      <c r="O8" s="12">
        <f>30%*0.67</f>
        <v>0.20100000000000001</v>
      </c>
      <c r="P8" s="15" t="s">
        <v>45</v>
      </c>
      <c r="R8" s="18"/>
      <c r="S8" s="5">
        <f t="shared" si="1"/>
        <v>220</v>
      </c>
      <c r="T8" s="5">
        <f t="shared" si="2"/>
        <v>-2.8250000000000002</v>
      </c>
    </row>
    <row r="9" spans="6:20" s="5" customFormat="1" ht="72.5" x14ac:dyDescent="0.35">
      <c r="F9" s="8" t="s">
        <v>30</v>
      </c>
      <c r="G9" s="9">
        <v>33.9</v>
      </c>
      <c r="H9" s="9">
        <v>33.9</v>
      </c>
      <c r="I9" s="9">
        <f t="shared" si="0"/>
        <v>33.9</v>
      </c>
      <c r="J9" s="10" t="s">
        <v>18</v>
      </c>
      <c r="K9" s="10">
        <v>800</v>
      </c>
      <c r="L9" s="16">
        <v>5</v>
      </c>
      <c r="M9" s="22">
        <v>0</v>
      </c>
      <c r="N9" s="22">
        <v>0</v>
      </c>
      <c r="O9" s="12">
        <v>0.2</v>
      </c>
      <c r="P9" s="15" t="s">
        <v>44</v>
      </c>
      <c r="R9" s="18"/>
      <c r="S9" s="5">
        <f t="shared" si="1"/>
        <v>800</v>
      </c>
      <c r="T9" s="5">
        <f t="shared" si="2"/>
        <v>5</v>
      </c>
    </row>
    <row r="10" spans="6:20" s="5" customFormat="1" ht="72.5" x14ac:dyDescent="0.35">
      <c r="F10" s="8" t="s">
        <v>10</v>
      </c>
      <c r="G10" s="9">
        <v>66</v>
      </c>
      <c r="H10" s="9">
        <v>66</v>
      </c>
      <c r="I10" s="9">
        <f t="shared" si="0"/>
        <v>66</v>
      </c>
      <c r="J10" s="10" t="s">
        <v>18</v>
      </c>
      <c r="K10" s="10">
        <f>AVERAGE(350, 500)</f>
        <v>425</v>
      </c>
      <c r="L10" s="16">
        <v>5.5</v>
      </c>
      <c r="M10" s="17">
        <f>2300-K10</f>
        <v>1875</v>
      </c>
      <c r="N10" s="16">
        <v>6.5</v>
      </c>
      <c r="O10" s="12">
        <f>AVERAGE(75%, 75%, 33%, 90%, 95%, 92%)</f>
        <v>0.76666666666666661</v>
      </c>
      <c r="P10" s="15" t="s">
        <v>43</v>
      </c>
      <c r="R10" s="18" t="s">
        <v>8</v>
      </c>
      <c r="S10" s="5">
        <f t="shared" si="1"/>
        <v>1362.5</v>
      </c>
      <c r="T10" s="5">
        <f t="shared" si="2"/>
        <v>8.75</v>
      </c>
    </row>
    <row r="11" spans="6:20" s="5" customFormat="1" ht="58" x14ac:dyDescent="0.35">
      <c r="F11" s="11" t="s">
        <v>27</v>
      </c>
      <c r="G11" s="9">
        <v>94</v>
      </c>
      <c r="H11" s="9">
        <v>93</v>
      </c>
      <c r="I11" s="9">
        <f t="shared" si="0"/>
        <v>93.5</v>
      </c>
      <c r="J11" s="10" t="s">
        <v>19</v>
      </c>
      <c r="K11" s="10">
        <v>600</v>
      </c>
      <c r="L11" s="16">
        <f>6.5</f>
        <v>6.5</v>
      </c>
      <c r="M11" s="22">
        <v>0</v>
      </c>
      <c r="N11" s="22">
        <v>0</v>
      </c>
      <c r="O11" s="12">
        <v>0.27</v>
      </c>
      <c r="P11" s="15" t="s">
        <v>46</v>
      </c>
      <c r="R11" s="18"/>
      <c r="S11" s="5">
        <f t="shared" si="1"/>
        <v>600</v>
      </c>
      <c r="T11" s="5">
        <f t="shared" si="2"/>
        <v>6.5</v>
      </c>
    </row>
    <row r="12" spans="6:20" s="5" customFormat="1" ht="29" x14ac:dyDescent="0.35">
      <c r="F12" s="8" t="s">
        <v>28</v>
      </c>
      <c r="G12" s="9">
        <v>117</v>
      </c>
      <c r="H12" s="9">
        <v>116</v>
      </c>
      <c r="I12" s="9">
        <f t="shared" si="0"/>
        <v>116.5</v>
      </c>
      <c r="J12" s="10" t="s">
        <v>19</v>
      </c>
      <c r="K12" s="10">
        <v>700</v>
      </c>
      <c r="L12" s="16">
        <f>5.5</f>
        <v>5.5</v>
      </c>
      <c r="M12" s="22">
        <v>0</v>
      </c>
      <c r="N12" s="22">
        <v>0</v>
      </c>
      <c r="O12" s="12">
        <v>0.1</v>
      </c>
      <c r="P12" s="15" t="s">
        <v>29</v>
      </c>
      <c r="R12" s="18"/>
      <c r="S12" s="5">
        <f t="shared" si="1"/>
        <v>700</v>
      </c>
      <c r="T12" s="5">
        <f t="shared" si="2"/>
        <v>5.5</v>
      </c>
    </row>
    <row r="13" spans="6:20" s="5" customFormat="1" ht="58" x14ac:dyDescent="0.35">
      <c r="F13" s="8" t="s">
        <v>11</v>
      </c>
      <c r="G13" s="9">
        <v>215</v>
      </c>
      <c r="H13" s="9">
        <v>199</v>
      </c>
      <c r="I13" s="9">
        <f t="shared" si="0"/>
        <v>207</v>
      </c>
      <c r="J13" s="10" t="s">
        <v>19</v>
      </c>
      <c r="K13" s="10">
        <v>1000</v>
      </c>
      <c r="L13" s="16">
        <f>5</f>
        <v>5</v>
      </c>
      <c r="M13" s="17">
        <v>5000</v>
      </c>
      <c r="N13" s="16">
        <v>1</v>
      </c>
      <c r="O13" s="12">
        <f>AVERAGE(76%, 30%, 65%, 80%)</f>
        <v>0.62749999999999995</v>
      </c>
      <c r="P13" s="15" t="s">
        <v>42</v>
      </c>
      <c r="S13" s="5">
        <f t="shared" si="1"/>
        <v>3500</v>
      </c>
      <c r="T13" s="5">
        <f t="shared" si="2"/>
        <v>5.5</v>
      </c>
    </row>
    <row r="14" spans="6:20" s="5" customFormat="1" ht="58" x14ac:dyDescent="0.35">
      <c r="F14" s="8" t="s">
        <v>26</v>
      </c>
      <c r="G14" s="9">
        <v>234</v>
      </c>
      <c r="H14" s="9">
        <v>232</v>
      </c>
      <c r="I14" s="9">
        <f t="shared" si="0"/>
        <v>233</v>
      </c>
      <c r="J14" s="10" t="s">
        <v>19</v>
      </c>
      <c r="K14" s="10">
        <v>500</v>
      </c>
      <c r="L14" s="16">
        <v>8</v>
      </c>
      <c r="M14" s="17">
        <v>600</v>
      </c>
      <c r="N14" s="16">
        <v>3</v>
      </c>
      <c r="O14" s="12">
        <f>AVERAGE(20%, 33%)</f>
        <v>0.26500000000000001</v>
      </c>
      <c r="P14" s="15" t="s">
        <v>47</v>
      </c>
      <c r="S14" s="5">
        <f t="shared" si="1"/>
        <v>800</v>
      </c>
      <c r="T14" s="5">
        <f t="shared" si="2"/>
        <v>9.5</v>
      </c>
    </row>
    <row r="15" spans="6:20" s="5" customFormat="1" ht="87" x14ac:dyDescent="0.35">
      <c r="F15" s="8" t="s">
        <v>12</v>
      </c>
      <c r="G15" s="19">
        <v>251.9</v>
      </c>
      <c r="H15" s="19">
        <v>252</v>
      </c>
      <c r="I15" s="9">
        <f t="shared" si="0"/>
        <v>251.95</v>
      </c>
      <c r="J15" s="10" t="s">
        <v>19</v>
      </c>
      <c r="K15" s="20">
        <f>ROUND(AVERAGE(390, 2300, 1500), -2)</f>
        <v>1400</v>
      </c>
      <c r="L15" s="16">
        <v>5</v>
      </c>
      <c r="M15" s="17">
        <f>AVERAGE(1000, 1000, 2000)</f>
        <v>1333.3333333333333</v>
      </c>
      <c r="N15" s="16">
        <v>6</v>
      </c>
      <c r="O15" s="12">
        <f>AVERAGE(70%, 90%, 96%, 90%, 95%)</f>
        <v>0.88200000000000001</v>
      </c>
      <c r="P15" s="15" t="s">
        <v>48</v>
      </c>
      <c r="R15" s="18" t="s">
        <v>14</v>
      </c>
      <c r="S15" s="5">
        <f t="shared" si="1"/>
        <v>2066.6666666666665</v>
      </c>
      <c r="T15" s="5">
        <f t="shared" si="2"/>
        <v>8</v>
      </c>
    </row>
    <row r="16" spans="6:20" s="5" customFormat="1" ht="72.5" x14ac:dyDescent="0.35">
      <c r="F16" s="8" t="s">
        <v>15</v>
      </c>
      <c r="G16" s="9">
        <v>260</v>
      </c>
      <c r="H16" s="9">
        <v>260</v>
      </c>
      <c r="I16" s="9">
        <f t="shared" si="0"/>
        <v>260</v>
      </c>
      <c r="J16" s="10" t="s">
        <v>19</v>
      </c>
      <c r="K16" s="10">
        <v>500</v>
      </c>
      <c r="L16" s="16">
        <v>-2</v>
      </c>
      <c r="M16" s="17">
        <f>(K15-K16)*0.67</f>
        <v>603</v>
      </c>
      <c r="N16" s="16">
        <v>4</v>
      </c>
      <c r="O16" s="12">
        <v>0.35</v>
      </c>
      <c r="P16" s="15" t="s">
        <v>41</v>
      </c>
      <c r="S16" s="5">
        <f t="shared" si="1"/>
        <v>801.5</v>
      </c>
      <c r="T16" s="5">
        <f t="shared" si="2"/>
        <v>0</v>
      </c>
    </row>
    <row r="17" spans="6:20" s="5" customFormat="1" ht="95.5" customHeight="1" x14ac:dyDescent="0.35">
      <c r="F17" s="8" t="s">
        <v>25</v>
      </c>
      <c r="G17" s="9">
        <v>305</v>
      </c>
      <c r="H17" s="9">
        <v>305</v>
      </c>
      <c r="I17" s="9">
        <f t="shared" si="0"/>
        <v>305</v>
      </c>
      <c r="J17" s="10" t="s">
        <v>20</v>
      </c>
      <c r="K17" s="10">
        <v>200</v>
      </c>
      <c r="L17" s="16">
        <v>-3</v>
      </c>
      <c r="M17" s="22">
        <v>0</v>
      </c>
      <c r="N17" s="22">
        <v>0</v>
      </c>
      <c r="O17" s="12">
        <v>0.1</v>
      </c>
      <c r="P17" s="15" t="s">
        <v>40</v>
      </c>
      <c r="S17" s="5">
        <f t="shared" si="1"/>
        <v>200</v>
      </c>
      <c r="T17" s="5">
        <f t="shared" si="2"/>
        <v>-3</v>
      </c>
    </row>
    <row r="18" spans="6:20" s="5" customFormat="1" ht="87" x14ac:dyDescent="0.35">
      <c r="F18" s="11" t="s">
        <v>35</v>
      </c>
      <c r="G18" s="9">
        <v>372</v>
      </c>
      <c r="H18" s="9">
        <v>359</v>
      </c>
      <c r="I18" s="19">
        <f t="shared" si="0"/>
        <v>365.5</v>
      </c>
      <c r="J18" s="10" t="s">
        <v>20</v>
      </c>
      <c r="K18" s="10">
        <f>AVERAGE(1300, 1800)</f>
        <v>1550</v>
      </c>
      <c r="L18" s="16">
        <v>8</v>
      </c>
      <c r="M18" s="10">
        <v>-700</v>
      </c>
      <c r="N18" s="21">
        <v>-4</v>
      </c>
      <c r="O18" s="12">
        <f>AVERAGE(70%, 80%, 80%)</f>
        <v>0.76666666666666661</v>
      </c>
      <c r="P18" s="15" t="s">
        <v>39</v>
      </c>
      <c r="S18" s="5">
        <f t="shared" si="1"/>
        <v>1200</v>
      </c>
      <c r="T18" s="5">
        <f t="shared" si="2"/>
        <v>6</v>
      </c>
    </row>
    <row r="19" spans="6:20" s="5" customFormat="1" ht="43.5" x14ac:dyDescent="0.35">
      <c r="F19" s="11" t="s">
        <v>36</v>
      </c>
      <c r="G19" s="9"/>
      <c r="H19" s="9"/>
      <c r="I19" s="19">
        <v>420</v>
      </c>
      <c r="J19" s="10" t="s">
        <v>20</v>
      </c>
      <c r="K19" s="10">
        <f>AVERAGE(K18,K20)</f>
        <v>2025</v>
      </c>
      <c r="L19" s="16">
        <f>AVERAGE(L18,L20)</f>
        <v>6</v>
      </c>
      <c r="M19" s="22">
        <v>0</v>
      </c>
      <c r="N19" s="22">
        <v>0</v>
      </c>
      <c r="O19" s="12">
        <v>0.2</v>
      </c>
      <c r="P19" s="15" t="s">
        <v>38</v>
      </c>
      <c r="S19" s="5">
        <f t="shared" si="1"/>
        <v>2025</v>
      </c>
      <c r="T19" s="5">
        <f t="shared" si="2"/>
        <v>6</v>
      </c>
    </row>
    <row r="20" spans="6:20" s="5" customFormat="1" ht="87" x14ac:dyDescent="0.35">
      <c r="F20" s="11" t="s">
        <v>16</v>
      </c>
      <c r="G20" s="9">
        <v>450</v>
      </c>
      <c r="H20" s="9">
        <v>440</v>
      </c>
      <c r="I20" s="9">
        <f>AVERAGE(G20:H20)</f>
        <v>445</v>
      </c>
      <c r="J20" s="10" t="s">
        <v>23</v>
      </c>
      <c r="K20" s="10">
        <v>2500</v>
      </c>
      <c r="L20" s="16">
        <v>4</v>
      </c>
      <c r="M20" s="22">
        <v>0</v>
      </c>
      <c r="N20" s="22">
        <v>0</v>
      </c>
      <c r="O20" s="12">
        <f>AVERAGE(60%, 70%, 90%, 85%)</f>
        <v>0.76249999999999996</v>
      </c>
      <c r="P20" s="15" t="s">
        <v>37</v>
      </c>
      <c r="S20" s="5">
        <f>K20+M20/2</f>
        <v>2500</v>
      </c>
      <c r="T20" s="5">
        <f>L20+N20/2</f>
        <v>4</v>
      </c>
    </row>
    <row r="21" spans="6:20" x14ac:dyDescent="0.35">
      <c r="O21" s="23">
        <f>SUM(O7:O20)</f>
        <v>5.841333333333333</v>
      </c>
    </row>
    <row r="41" spans="11:13" x14ac:dyDescent="0.35">
      <c r="K41" s="3">
        <f>65/4</f>
        <v>16.25</v>
      </c>
      <c r="L41" s="3">
        <f>100/5</f>
        <v>20</v>
      </c>
      <c r="M41" s="26">
        <f>450/14</f>
        <v>32.142857142857146</v>
      </c>
    </row>
    <row r="44" spans="11:13" x14ac:dyDescent="0.35">
      <c r="L44" s="27">
        <f>3/7000</f>
        <v>4.2857142857142855E-4</v>
      </c>
    </row>
  </sheetData>
  <mergeCells count="2">
    <mergeCell ref="K3:L3"/>
    <mergeCell ref="M3:N3"/>
  </mergeCells>
  <hyperlinks>
    <hyperlink ref="R10" r:id="rId1" xr:uid="{2C0CFBB4-C472-486F-B3DC-CBF87C512794}"/>
    <hyperlink ref="R15" r:id="rId2" xr:uid="{789247E4-6D79-4F6E-99A2-02A4C91E87D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C2CF-389B-4861-9A43-E9C9338179D9}">
  <sheetPr codeName="Sheet2"/>
  <dimension ref="A1"/>
  <sheetViews>
    <sheetView workbookViewId="0">
      <selection activeCell="A32" sqref="A32"/>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Extinctions</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West</dc:creator>
  <cp:lastModifiedBy>Rob West</cp:lastModifiedBy>
  <dcterms:created xsi:type="dcterms:W3CDTF">2021-05-12T18:59:47Z</dcterms:created>
  <dcterms:modified xsi:type="dcterms:W3CDTF">2021-05-19T11:28:03Z</dcterms:modified>
</cp:coreProperties>
</file>